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20" yWindow="612" windowWidth="19440" windowHeight="7452" activeTab="1"/>
  </bookViews>
  <sheets>
    <sheet name="Лист1" sheetId="1" r:id="rId1"/>
    <sheet name="Лист2" sheetId="2" r:id="rId2"/>
  </sheets>
  <definedNames>
    <definedName name="_xlnm.Print_Area" localSheetId="0">Лист1!$A$5:$N$36</definedName>
  </definedNames>
  <calcPr calcId="152511"/>
</workbook>
</file>

<file path=xl/calcChain.xml><?xml version="1.0" encoding="utf-8"?>
<calcChain xmlns="http://schemas.openxmlformats.org/spreadsheetml/2006/main">
  <c r="K21" i="2" l="1"/>
  <c r="K20" i="2" s="1"/>
  <c r="K36" i="2" l="1"/>
  <c r="N33" i="2" l="1"/>
  <c r="H33" i="2"/>
  <c r="E33" i="2"/>
  <c r="L30" i="2"/>
  <c r="N30" i="2" s="1"/>
  <c r="F30" i="2"/>
  <c r="L23" i="2"/>
  <c r="N23" i="2" s="1"/>
  <c r="F23" i="2"/>
  <c r="C23" i="2"/>
  <c r="L22" i="2"/>
  <c r="F22" i="2"/>
  <c r="C22" i="2"/>
  <c r="H21" i="2"/>
  <c r="H20" i="2" s="1"/>
  <c r="E21" i="2"/>
  <c r="E20" i="2"/>
  <c r="E36" i="2" s="1"/>
  <c r="G17" i="2"/>
  <c r="F17" i="2" s="1"/>
  <c r="G15" i="2"/>
  <c r="F15" i="2"/>
  <c r="G14" i="2"/>
  <c r="F14" i="2"/>
  <c r="C14" i="2"/>
  <c r="M14" i="2"/>
  <c r="N14" i="2" s="1"/>
  <c r="L13" i="2"/>
  <c r="H13" i="2"/>
  <c r="C13" i="2"/>
  <c r="H36" i="2" l="1"/>
  <c r="N13" i="2"/>
  <c r="N22" i="2"/>
  <c r="N21" i="2" s="1"/>
  <c r="N20" i="2" s="1"/>
  <c r="M15" i="2"/>
  <c r="F13" i="2"/>
  <c r="L30" i="1"/>
  <c r="M22" i="1"/>
  <c r="L22" i="1"/>
  <c r="L23" i="1"/>
  <c r="N36" i="2" l="1"/>
  <c r="N15" i="2"/>
  <c r="M17" i="2"/>
  <c r="N17" i="2" s="1"/>
  <c r="M30" i="1"/>
  <c r="K22" i="1"/>
  <c r="M23" i="1"/>
  <c r="M13" i="1"/>
  <c r="N35" i="1" l="1"/>
  <c r="N33" i="1" l="1"/>
  <c r="L13" i="1"/>
  <c r="J17" i="1" l="1"/>
  <c r="K17" i="1" s="1"/>
  <c r="J15" i="1"/>
  <c r="J14" i="1"/>
  <c r="H33" i="1"/>
  <c r="F30" i="1"/>
  <c r="F22" i="1"/>
  <c r="H13" i="1"/>
  <c r="F13" i="1" s="1"/>
  <c r="F15" i="1"/>
  <c r="G17" i="1"/>
  <c r="F17" i="1" s="1"/>
  <c r="G15" i="1"/>
  <c r="G14" i="1"/>
  <c r="F14" i="1" s="1"/>
  <c r="F23" i="1"/>
  <c r="H21" i="1"/>
  <c r="H20" i="1" s="1"/>
  <c r="H36" i="1" l="1"/>
  <c r="K33" i="1"/>
  <c r="E20" i="1" l="1"/>
  <c r="E21" i="1"/>
  <c r="N13" i="1"/>
  <c r="N30" i="1"/>
  <c r="N23" i="1"/>
  <c r="N22" i="1"/>
  <c r="C22" i="1"/>
  <c r="N37" i="1" l="1"/>
  <c r="N21" i="1"/>
  <c r="N20" i="1" s="1"/>
  <c r="C23" i="1"/>
  <c r="C14" i="1"/>
  <c r="N36" i="1" l="1"/>
  <c r="E33" i="1"/>
  <c r="E36" i="1" s="1"/>
  <c r="C13" i="1"/>
  <c r="M14" i="1" l="1"/>
  <c r="N14" i="1" s="1"/>
  <c r="M15" i="1" l="1"/>
  <c r="M17" i="1" s="1"/>
  <c r="N17" i="1" s="1"/>
  <c r="N15" i="1" l="1"/>
  <c r="K13" i="1"/>
  <c r="K14" i="1"/>
  <c r="K15" i="1"/>
  <c r="K23" i="1"/>
  <c r="K21" i="1" s="1"/>
  <c r="K30" i="1"/>
  <c r="K20" i="1" l="1"/>
  <c r="K36" i="1" s="1"/>
</calcChain>
</file>

<file path=xl/sharedStrings.xml><?xml version="1.0" encoding="utf-8"?>
<sst xmlns="http://schemas.openxmlformats.org/spreadsheetml/2006/main" count="188" uniqueCount="53">
  <si>
    <t>N п/п</t>
  </si>
  <si>
    <t>Показатели</t>
  </si>
  <si>
    <t>ставка платы (руб./кВт, руб./км)</t>
  </si>
  <si>
    <t>мощность, длина линий (кВт, км)</t>
  </si>
  <si>
    <t>Сумма (в соответствии с актами приемки выполненных работ) (тыс. руб.)</t>
  </si>
  <si>
    <t>стандарт, тариф, ставка (руб./кВт, руб./км)</t>
  </si>
  <si>
    <t>сумма (тыс. руб.)</t>
  </si>
  <si>
    <t>1.</t>
  </si>
  <si>
    <t>1.1.</t>
  </si>
  <si>
    <t>подготовка и выдача сетевой организацией технических условий (ТУ) Заявителю, на уровне напряжения 0,4 кВ и  диапазоне мощности  до 15 кВт</t>
  </si>
  <si>
    <t>1.2.</t>
  </si>
  <si>
    <t>проверка сетевой организацией выполнения Заявителем ТУ, на уровне напряжения 0,4 кВ и  диапазоне мощности  до 15 кВт</t>
  </si>
  <si>
    <t>1.3.</t>
  </si>
  <si>
    <t>участие в осмотре должностным лицом органа федерального, государственного энергетического надзора при участии сетевой организации и собственника присоединяемых Устройств Заявителя, на уровне напряжения 0,4 кВ и  диапазоне мощности  до 15 кВт</t>
  </si>
  <si>
    <t>1.4.</t>
  </si>
  <si>
    <t>2.</t>
  </si>
  <si>
    <t>2.1.</t>
  </si>
  <si>
    <t>строительство воздушных линий, на уровне напряжения 0,4 кВ и  диапазоне мощности до 150 кВт</t>
  </si>
  <si>
    <t>2.2.</t>
  </si>
  <si>
    <t>строительство кабельных линий, на уровне напряжения i и (или) диапазоне мощности j</t>
  </si>
  <si>
    <t>2.3.</t>
  </si>
  <si>
    <t>строительством пунктов секционирования, на уровне напряжения i и (или) диапазоне мощности j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</si>
  <si>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</si>
  <si>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</t>
  </si>
  <si>
    <t>2.5.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</si>
  <si>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</si>
  <si>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3.</t>
  </si>
  <si>
    <t>3.1.</t>
  </si>
  <si>
    <t>3.2.</t>
  </si>
  <si>
    <t>Расходы на выполнение организационно-технических мероприятий, связанные с осуществлением технологического присоединения [п. 1.1 + п. 1.2 + п. 1.3 + п. 1.4]:</t>
  </si>
  <si>
    <t>Расходы по мероприятиям "последней мили", связанные с осуществлением технологического присоединения [п. 2.1 + п. 2.2 + п. 2.3 + п. 2.4 + 2.5]:</t>
  </si>
  <si>
    <t>Суммарный размер платы за технологическое присоединение [п. 3.1 * п. 3.2 / 1000]:</t>
  </si>
  <si>
    <t>Плановые показатели на следующий период регулирования (предложение ГКТ РБ)</t>
  </si>
  <si>
    <t xml:space="preserve">строительство воздушных линий, на уровне напряжения 6-10 кВ </t>
  </si>
  <si>
    <t>2.1.2.</t>
  </si>
  <si>
    <t>размер платы за техприсоединение (руб. без НДС)</t>
  </si>
  <si>
    <t>Плановое количество договоров на осуществление тех.присоединения к э/сетям</t>
  </si>
  <si>
    <t>Размер расходов, связанных с осуществлением тех присоединения к э/сетям, не вкл. В состав платы за тех.присоединение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</si>
  <si>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"включено"), на уровне напряжения 0,4 кВ и  диапазоне мощности  до 15 кВт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</si>
  <si>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
не включаемых в состав платы за технологическое присоединение</t>
  </si>
  <si>
    <t>Приложение №2</t>
  </si>
  <si>
    <t>Х</t>
  </si>
  <si>
    <t>Ведущий специалист-эксперт ОТЭК и СУ</t>
  </si>
  <si>
    <t>*экономически обоснованная плата за технологическое присоединение энергопринимающих устройств потребителей (руб./кВт)</t>
  </si>
  <si>
    <t>2.1.1.</t>
  </si>
  <si>
    <t>И.И.Хасаншина</t>
  </si>
  <si>
    <t xml:space="preserve">ООО "Аскинские электрические сети" </t>
  </si>
  <si>
    <t>Плановые показатели на следующий период регулирования (план организации на 2016 г.)</t>
  </si>
  <si>
    <t>Расчетные данные за предыдущий период регулирования (2014 г.)</t>
  </si>
  <si>
    <t>Фактические данные за предыдущий период регулирования ( 2013 г.)</t>
  </si>
  <si>
    <t>Фактические данные за предыдущий период регулирования ( 2014 г.)</t>
  </si>
  <si>
    <t>Расчетные данные за предыдущий период регулирования (2015 г.)</t>
  </si>
  <si>
    <t>Плановые показатели на следующий период регулирования (план организации на 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</si>
</sst>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3" borderId="1" xfId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3" borderId="1" xfId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3" borderId="1" xfId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top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40% —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C26" zoomScale="55" zoomScaleNormal="55" workbookViewId="0">
      <selection activeCell="B16" sqref="B16"/>
    </sheetView>
  </sheetViews>
  <sheetFormatPr defaultRowHeight="21" x14ac:dyDescent="0.4"/>
  <cols>
    <col min="1" max="1" width="11.88671875" style="2" customWidth="1"/>
    <col min="2" max="2" width="70.109375" style="2" customWidth="1"/>
    <col min="3" max="14" width="20.6640625" style="2" customWidth="1"/>
    <col min="15" max="16384" width="8.88671875" style="3"/>
  </cols>
  <sheetData>
    <row r="1" spans="1:14" x14ac:dyDescent="0.4">
      <c r="N1" s="1" t="s">
        <v>40</v>
      </c>
    </row>
    <row r="2" spans="1:14" ht="41.25" customHeight="1" x14ac:dyDescent="0.4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4">
      <c r="A3" s="62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5" spans="1:14" ht="62.25" customHeight="1" x14ac:dyDescent="0.4">
      <c r="A5" s="59" t="s">
        <v>0</v>
      </c>
      <c r="B5" s="59" t="s">
        <v>1</v>
      </c>
      <c r="C5" s="59" t="s">
        <v>49</v>
      </c>
      <c r="D5" s="59"/>
      <c r="E5" s="59"/>
      <c r="F5" s="59" t="s">
        <v>48</v>
      </c>
      <c r="G5" s="59"/>
      <c r="H5" s="59"/>
      <c r="I5" s="59" t="s">
        <v>47</v>
      </c>
      <c r="J5" s="59"/>
      <c r="K5" s="59"/>
      <c r="L5" s="59" t="s">
        <v>32</v>
      </c>
      <c r="M5" s="59"/>
      <c r="N5" s="59"/>
    </row>
    <row r="6" spans="1:14" ht="92.25" customHeight="1" x14ac:dyDescent="0.4">
      <c r="A6" s="59"/>
      <c r="B6" s="59"/>
      <c r="C6" s="59" t="s">
        <v>2</v>
      </c>
      <c r="D6" s="59" t="s">
        <v>3</v>
      </c>
      <c r="E6" s="59" t="s">
        <v>4</v>
      </c>
      <c r="F6" s="59" t="s">
        <v>5</v>
      </c>
      <c r="G6" s="59" t="s">
        <v>3</v>
      </c>
      <c r="H6" s="59" t="s">
        <v>6</v>
      </c>
      <c r="I6" s="59" t="s">
        <v>5</v>
      </c>
      <c r="J6" s="59" t="s">
        <v>3</v>
      </c>
      <c r="K6" s="59" t="s">
        <v>6</v>
      </c>
      <c r="L6" s="59" t="s">
        <v>5</v>
      </c>
      <c r="M6" s="59" t="s">
        <v>3</v>
      </c>
      <c r="N6" s="59" t="s">
        <v>6</v>
      </c>
    </row>
    <row r="7" spans="1:14" ht="57" customHeight="1" x14ac:dyDescent="0.4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27" customHeight="1" x14ac:dyDescent="0.4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9</v>
      </c>
      <c r="M8" s="4">
        <v>10</v>
      </c>
      <c r="N8" s="4">
        <v>11</v>
      </c>
    </row>
    <row r="9" spans="1:14" ht="51" hidden="1" customHeight="1" x14ac:dyDescent="0.4">
      <c r="A9" s="59" t="s">
        <v>7</v>
      </c>
      <c r="B9" s="63" t="s">
        <v>29</v>
      </c>
      <c r="C9" s="5"/>
      <c r="D9" s="5"/>
      <c r="E9" s="60">
        <v>3855</v>
      </c>
      <c r="F9" s="5"/>
      <c r="G9" s="5"/>
      <c r="H9" s="60">
        <v>2958.46</v>
      </c>
      <c r="I9" s="5"/>
      <c r="J9" s="5"/>
      <c r="K9" s="60">
        <v>3131.6</v>
      </c>
      <c r="L9" s="5"/>
      <c r="M9" s="5"/>
      <c r="N9" s="60"/>
    </row>
    <row r="10" spans="1:14" ht="51" hidden="1" customHeight="1" x14ac:dyDescent="0.4">
      <c r="A10" s="59"/>
      <c r="B10" s="63"/>
      <c r="C10" s="5"/>
      <c r="D10" s="5"/>
      <c r="E10" s="60"/>
      <c r="F10" s="5"/>
      <c r="G10" s="5"/>
      <c r="H10" s="60"/>
      <c r="I10" s="5">
        <v>1383.52</v>
      </c>
      <c r="J10" s="5">
        <v>2263.5</v>
      </c>
      <c r="K10" s="60"/>
      <c r="L10" s="5"/>
      <c r="M10" s="5"/>
      <c r="N10" s="60"/>
    </row>
    <row r="11" spans="1:14" ht="51" hidden="1" customHeight="1" x14ac:dyDescent="0.4">
      <c r="A11" s="59"/>
      <c r="B11" s="63"/>
      <c r="C11" s="5"/>
      <c r="D11" s="5"/>
      <c r="E11" s="60"/>
      <c r="F11" s="5"/>
      <c r="G11" s="5"/>
      <c r="H11" s="60"/>
      <c r="I11" s="6"/>
      <c r="J11" s="5"/>
      <c r="K11" s="60"/>
      <c r="L11" s="6"/>
      <c r="M11" s="5"/>
      <c r="N11" s="60"/>
    </row>
    <row r="12" spans="1:14" ht="114" hidden="1" customHeight="1" x14ac:dyDescent="0.4">
      <c r="A12" s="59"/>
      <c r="B12" s="63"/>
      <c r="C12" s="6"/>
      <c r="D12" s="6"/>
      <c r="E12" s="60"/>
      <c r="F12" s="6"/>
      <c r="G12" s="6"/>
      <c r="H12" s="60"/>
      <c r="I12" s="6"/>
      <c r="J12" s="5"/>
      <c r="K12" s="60"/>
      <c r="L12" s="6"/>
      <c r="M12" s="5"/>
      <c r="N12" s="60"/>
    </row>
    <row r="13" spans="1:14" ht="81" customHeight="1" x14ac:dyDescent="0.4">
      <c r="A13" s="7" t="s">
        <v>7</v>
      </c>
      <c r="B13" s="8" t="s">
        <v>29</v>
      </c>
      <c r="C13" s="9">
        <f>E13/D13*1000</f>
        <v>2777.16003</v>
      </c>
      <c r="D13" s="9">
        <v>1000</v>
      </c>
      <c r="E13" s="9">
        <v>2777.16003</v>
      </c>
      <c r="F13" s="9">
        <f>H13/G13*1000</f>
        <v>1648.7807183364837</v>
      </c>
      <c r="G13" s="9">
        <v>1058</v>
      </c>
      <c r="H13" s="9">
        <f>H14+H15+H17</f>
        <v>1744.4099999999999</v>
      </c>
      <c r="I13" s="9">
        <v>1097.4100000000001</v>
      </c>
      <c r="J13" s="9">
        <v>1528</v>
      </c>
      <c r="K13" s="9">
        <f>I13*J13/1000</f>
        <v>1676.8424800000003</v>
      </c>
      <c r="L13" s="9">
        <f>L14+L15+L17</f>
        <v>607.66999999999996</v>
      </c>
      <c r="M13" s="9">
        <f>(D13+G13)/2</f>
        <v>1029</v>
      </c>
      <c r="N13" s="9">
        <f>L13*M13/1000</f>
        <v>625.29242999999997</v>
      </c>
    </row>
    <row r="14" spans="1:14" ht="79.5" customHeight="1" x14ac:dyDescent="0.4">
      <c r="A14" s="4" t="s">
        <v>8</v>
      </c>
      <c r="B14" s="10" t="s">
        <v>9</v>
      </c>
      <c r="C14" s="11">
        <f>E14/D14*1000</f>
        <v>833.06</v>
      </c>
      <c r="D14" s="11">
        <v>1000</v>
      </c>
      <c r="E14" s="11">
        <v>833.06</v>
      </c>
      <c r="F14" s="11">
        <f>H14/G14*1000</f>
        <v>497.51417769376184</v>
      </c>
      <c r="G14" s="11">
        <f>G13</f>
        <v>1058</v>
      </c>
      <c r="H14" s="11">
        <v>526.37</v>
      </c>
      <c r="I14" s="9">
        <v>417.44</v>
      </c>
      <c r="J14" s="11">
        <f>J13</f>
        <v>1528</v>
      </c>
      <c r="K14" s="11">
        <f t="shared" ref="K14:K15" si="0">I14*J14/1000</f>
        <v>637.84831999999994</v>
      </c>
      <c r="L14" s="11">
        <v>172.63</v>
      </c>
      <c r="M14" s="11">
        <f>M13</f>
        <v>1029</v>
      </c>
      <c r="N14" s="11">
        <f t="shared" ref="N14:N15" si="1">L14*M14/1000</f>
        <v>177.63627</v>
      </c>
    </row>
    <row r="15" spans="1:14" ht="78.75" customHeight="1" x14ac:dyDescent="0.4">
      <c r="A15" s="4" t="s">
        <v>10</v>
      </c>
      <c r="B15" s="10" t="s">
        <v>11</v>
      </c>
      <c r="C15" s="11">
        <v>535.91999999999996</v>
      </c>
      <c r="D15" s="11">
        <v>1000</v>
      </c>
      <c r="E15" s="11">
        <v>535.91999999999996</v>
      </c>
      <c r="F15" s="11">
        <f>H15/G15*1000</f>
        <v>318.1947069943289</v>
      </c>
      <c r="G15" s="11">
        <f>G13</f>
        <v>1058</v>
      </c>
      <c r="H15" s="11">
        <v>336.65</v>
      </c>
      <c r="I15" s="9">
        <v>225.29</v>
      </c>
      <c r="J15" s="11">
        <f>J13</f>
        <v>1528</v>
      </c>
      <c r="K15" s="11">
        <f t="shared" si="0"/>
        <v>344.24311999999998</v>
      </c>
      <c r="L15" s="11">
        <v>112.91</v>
      </c>
      <c r="M15" s="11">
        <f>M14</f>
        <v>1029</v>
      </c>
      <c r="N15" s="11">
        <f t="shared" si="1"/>
        <v>116.18438999999999</v>
      </c>
    </row>
    <row r="16" spans="1:14" ht="123" customHeight="1" x14ac:dyDescent="0.4">
      <c r="A16" s="4" t="s">
        <v>12</v>
      </c>
      <c r="B16" s="10" t="s">
        <v>13</v>
      </c>
      <c r="C16" s="11">
        <v>0</v>
      </c>
      <c r="D16" s="11"/>
      <c r="E16" s="11"/>
      <c r="F16" s="11">
        <v>0</v>
      </c>
      <c r="G16" s="11"/>
      <c r="H16" s="11"/>
      <c r="I16" s="11">
        <v>0</v>
      </c>
      <c r="J16" s="11"/>
      <c r="K16" s="11"/>
      <c r="L16" s="11"/>
      <c r="M16" s="11"/>
      <c r="N16" s="11"/>
    </row>
    <row r="17" spans="1:14" ht="123" customHeight="1" x14ac:dyDescent="0.4">
      <c r="A17" s="4" t="s">
        <v>14</v>
      </c>
      <c r="B17" s="10" t="s">
        <v>38</v>
      </c>
      <c r="C17" s="11">
        <v>535.91999999999996</v>
      </c>
      <c r="D17" s="11">
        <v>1000</v>
      </c>
      <c r="E17" s="11">
        <v>1403.18</v>
      </c>
      <c r="F17" s="11">
        <f>H17/G17*1000</f>
        <v>833.07183364839318</v>
      </c>
      <c r="G17" s="11">
        <f>G13</f>
        <v>1058</v>
      </c>
      <c r="H17" s="11">
        <v>881.39</v>
      </c>
      <c r="I17" s="11">
        <v>454.68</v>
      </c>
      <c r="J17" s="11">
        <f>J13</f>
        <v>1528</v>
      </c>
      <c r="K17" s="11">
        <f>I17*J17/1000</f>
        <v>694.75103999999999</v>
      </c>
      <c r="L17" s="11">
        <v>322.13</v>
      </c>
      <c r="M17" s="11">
        <f>M15</f>
        <v>1029</v>
      </c>
      <c r="N17" s="11">
        <f>L17*M17/1000</f>
        <v>331.47176999999999</v>
      </c>
    </row>
    <row r="18" spans="1:14" ht="15.75" hidden="1" customHeight="1" thickBot="1" x14ac:dyDescent="0.45">
      <c r="A18" s="4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2"/>
      <c r="N18" s="12"/>
    </row>
    <row r="19" spans="1:14" ht="15.75" hidden="1" customHeight="1" thickBot="1" x14ac:dyDescent="0.45">
      <c r="A19" s="4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</row>
    <row r="20" spans="1:14" ht="80.25" customHeight="1" x14ac:dyDescent="0.4">
      <c r="A20" s="7" t="s">
        <v>15</v>
      </c>
      <c r="B20" s="8" t="s">
        <v>30</v>
      </c>
      <c r="C20" s="9"/>
      <c r="D20" s="9"/>
      <c r="E20" s="9">
        <f>E21+E30</f>
        <v>2819.76</v>
      </c>
      <c r="F20" s="9"/>
      <c r="G20" s="9"/>
      <c r="H20" s="9">
        <f>H21+H30</f>
        <v>11216.91</v>
      </c>
      <c r="I20" s="9"/>
      <c r="J20" s="9"/>
      <c r="K20" s="9">
        <f>K21+K30</f>
        <v>20061.094245600001</v>
      </c>
      <c r="L20" s="9"/>
      <c r="M20" s="9"/>
      <c r="N20" s="9">
        <f>N21+N30</f>
        <v>4710.8727042</v>
      </c>
    </row>
    <row r="21" spans="1:14" ht="55.5" customHeight="1" x14ac:dyDescent="0.4">
      <c r="A21" s="7" t="s">
        <v>16</v>
      </c>
      <c r="B21" s="8"/>
      <c r="C21" s="9"/>
      <c r="D21" s="9"/>
      <c r="E21" s="9">
        <f>E22+E23</f>
        <v>2397.6600000000003</v>
      </c>
      <c r="F21" s="9"/>
      <c r="G21" s="9"/>
      <c r="H21" s="9">
        <f>H22+H23</f>
        <v>9858.41</v>
      </c>
      <c r="I21" s="9"/>
      <c r="J21" s="9"/>
      <c r="K21" s="9">
        <f>K22+K23</f>
        <v>15446.484245600001</v>
      </c>
      <c r="L21" s="9"/>
      <c r="M21" s="9"/>
      <c r="N21" s="9">
        <f>N22+N23</f>
        <v>3829.5187242000002</v>
      </c>
    </row>
    <row r="22" spans="1:14" ht="48.75" customHeight="1" x14ac:dyDescent="0.4">
      <c r="A22" s="13" t="s">
        <v>44</v>
      </c>
      <c r="B22" s="10" t="s">
        <v>17</v>
      </c>
      <c r="C22" s="11">
        <f>E22/D22*1000</f>
        <v>510794.70198675495</v>
      </c>
      <c r="D22" s="11">
        <v>4.53</v>
      </c>
      <c r="E22" s="11">
        <v>2313.9</v>
      </c>
      <c r="F22" s="11">
        <f>H22/G22*1000</f>
        <v>956307.76992936432</v>
      </c>
      <c r="G22" s="11">
        <v>9.91</v>
      </c>
      <c r="H22" s="11">
        <v>9477.01</v>
      </c>
      <c r="I22" s="11">
        <v>829118.32</v>
      </c>
      <c r="J22" s="11">
        <v>10.64</v>
      </c>
      <c r="K22" s="11">
        <f>I22*J22/1000</f>
        <v>8821.8189247999999</v>
      </c>
      <c r="L22" s="14">
        <f>129186*3.77</f>
        <v>487031.22000000003</v>
      </c>
      <c r="M22" s="11">
        <f>(D22+G22)/2</f>
        <v>7.2200000000000006</v>
      </c>
      <c r="N22" s="11">
        <f>L22*M22/1000</f>
        <v>3516.3654084000004</v>
      </c>
    </row>
    <row r="23" spans="1:14" ht="48.75" customHeight="1" x14ac:dyDescent="0.4">
      <c r="A23" s="4" t="s">
        <v>34</v>
      </c>
      <c r="B23" s="10" t="s">
        <v>33</v>
      </c>
      <c r="C23" s="11">
        <f>E23/D23*1000</f>
        <v>93066.666666666672</v>
      </c>
      <c r="D23" s="12">
        <v>0.9</v>
      </c>
      <c r="E23" s="12">
        <v>83.76</v>
      </c>
      <c r="F23" s="12">
        <f>H23/G23*1000</f>
        <v>577878.78787878773</v>
      </c>
      <c r="G23" s="12">
        <v>0.66</v>
      </c>
      <c r="H23" s="12">
        <v>381.4</v>
      </c>
      <c r="I23" s="11">
        <v>951819.73</v>
      </c>
      <c r="J23" s="11">
        <v>6.96</v>
      </c>
      <c r="K23" s="12">
        <f>I23*J23/1000</f>
        <v>6624.6653207999998</v>
      </c>
      <c r="L23" s="5">
        <f>106493*3.77</f>
        <v>401478.61</v>
      </c>
      <c r="M23" s="12">
        <f>(D23+G23)/2</f>
        <v>0.78</v>
      </c>
      <c r="N23" s="11">
        <f>L23*M23/1000</f>
        <v>313.15331579999997</v>
      </c>
    </row>
    <row r="24" spans="1:14" ht="15" hidden="1" customHeight="1" x14ac:dyDescent="0.4">
      <c r="A24" s="4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5" hidden="1" customHeight="1" x14ac:dyDescent="0.4">
      <c r="A25" s="4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51.75" customHeight="1" x14ac:dyDescent="0.4">
      <c r="A26" s="4" t="s">
        <v>18</v>
      </c>
      <c r="B26" s="15" t="s">
        <v>19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33" customHeight="1" x14ac:dyDescent="0.4">
      <c r="A27" s="4"/>
      <c r="B27" s="10" t="s">
        <v>17</v>
      </c>
      <c r="C27" s="12"/>
      <c r="D27" s="12"/>
      <c r="E27" s="12"/>
      <c r="F27" s="12"/>
      <c r="G27" s="12"/>
      <c r="H27" s="12"/>
      <c r="I27" s="12"/>
      <c r="J27" s="16"/>
      <c r="K27" s="12"/>
      <c r="L27" s="12"/>
      <c r="M27" s="12"/>
      <c r="N27" s="12"/>
    </row>
    <row r="28" spans="1:14" ht="33" customHeight="1" x14ac:dyDescent="0.4">
      <c r="A28" s="4"/>
      <c r="B28" s="10" t="s">
        <v>33</v>
      </c>
      <c r="C28" s="12"/>
      <c r="D28" s="12"/>
      <c r="E28" s="12"/>
      <c r="F28" s="12"/>
      <c r="G28" s="12"/>
      <c r="H28" s="12"/>
      <c r="I28" s="12"/>
      <c r="J28" s="16"/>
      <c r="K28" s="12"/>
      <c r="L28" s="12"/>
      <c r="M28" s="12"/>
      <c r="N28" s="12"/>
    </row>
    <row r="29" spans="1:14" ht="51.75" customHeight="1" x14ac:dyDescent="0.4">
      <c r="A29" s="4" t="s">
        <v>20</v>
      </c>
      <c r="B29" s="10" t="s">
        <v>21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117.75" customHeight="1" x14ac:dyDescent="0.4">
      <c r="A30" s="4" t="s">
        <v>22</v>
      </c>
      <c r="B30" s="10" t="s">
        <v>23</v>
      </c>
      <c r="C30" s="12">
        <v>1029</v>
      </c>
      <c r="D30" s="12">
        <v>410</v>
      </c>
      <c r="E30" s="12">
        <v>422.1</v>
      </c>
      <c r="F30" s="12">
        <f>H30/G30*1000</f>
        <v>2027.6119402985073</v>
      </c>
      <c r="G30" s="12">
        <v>670</v>
      </c>
      <c r="H30" s="12">
        <v>1358.5</v>
      </c>
      <c r="I30" s="12">
        <v>2002</v>
      </c>
      <c r="J30" s="12">
        <v>2305</v>
      </c>
      <c r="K30" s="12">
        <f>I30*J30/1000</f>
        <v>4614.6099999999997</v>
      </c>
      <c r="L30" s="12">
        <f>289.9*5.63</f>
        <v>1632.1369999999999</v>
      </c>
      <c r="M30" s="12">
        <f>(D30+G30)/2</f>
        <v>540</v>
      </c>
      <c r="N30" s="11">
        <f>L30*M30/1000</f>
        <v>881.35397999999998</v>
      </c>
    </row>
    <row r="31" spans="1:14" ht="71.25" customHeight="1" x14ac:dyDescent="0.4">
      <c r="A31" s="4" t="s">
        <v>24</v>
      </c>
      <c r="B31" s="10" t="s">
        <v>25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42.75" hidden="1" customHeight="1" x14ac:dyDescent="0.4">
      <c r="A32" s="4" t="s">
        <v>26</v>
      </c>
      <c r="B32" s="10" t="s">
        <v>31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39.75" customHeight="1" x14ac:dyDescent="0.4">
      <c r="A33" s="7">
        <v>3</v>
      </c>
      <c r="B33" s="8" t="s">
        <v>31</v>
      </c>
      <c r="C33" s="18" t="s">
        <v>41</v>
      </c>
      <c r="D33" s="18" t="s">
        <v>41</v>
      </c>
      <c r="E33" s="9">
        <f>E34*E35/1000</f>
        <v>63.8</v>
      </c>
      <c r="F33" s="18" t="s">
        <v>41</v>
      </c>
      <c r="G33" s="18" t="s">
        <v>41</v>
      </c>
      <c r="H33" s="9">
        <f>H34*H35/1000</f>
        <v>61.525200000000005</v>
      </c>
      <c r="I33" s="18" t="s">
        <v>41</v>
      </c>
      <c r="J33" s="18" t="s">
        <v>41</v>
      </c>
      <c r="K33" s="9">
        <f>K34*K35/1000</f>
        <v>89.025100000000009</v>
      </c>
      <c r="L33" s="18" t="s">
        <v>41</v>
      </c>
      <c r="M33" s="18" t="s">
        <v>41</v>
      </c>
      <c r="N33" s="9">
        <f>N34*N35/1000</f>
        <v>57.796399999999998</v>
      </c>
    </row>
    <row r="34" spans="1:14" ht="34.5" customHeight="1" x14ac:dyDescent="0.4">
      <c r="A34" s="19" t="s">
        <v>27</v>
      </c>
      <c r="B34" s="10" t="s">
        <v>35</v>
      </c>
      <c r="C34" s="20" t="s">
        <v>41</v>
      </c>
      <c r="D34" s="20" t="s">
        <v>41</v>
      </c>
      <c r="E34" s="21">
        <v>550</v>
      </c>
      <c r="F34" s="5" t="s">
        <v>41</v>
      </c>
      <c r="G34" s="5" t="s">
        <v>41</v>
      </c>
      <c r="H34" s="21">
        <v>466.1</v>
      </c>
      <c r="I34" s="5" t="s">
        <v>41</v>
      </c>
      <c r="J34" s="5" t="s">
        <v>41</v>
      </c>
      <c r="K34" s="21">
        <v>466.1</v>
      </c>
      <c r="L34" s="5" t="s">
        <v>41</v>
      </c>
      <c r="M34" s="5" t="s">
        <v>41</v>
      </c>
      <c r="N34" s="21">
        <v>466.1</v>
      </c>
    </row>
    <row r="35" spans="1:14" ht="50.25" customHeight="1" x14ac:dyDescent="0.4">
      <c r="A35" s="19" t="s">
        <v>28</v>
      </c>
      <c r="B35" s="10" t="s">
        <v>36</v>
      </c>
      <c r="C35" s="20" t="s">
        <v>41</v>
      </c>
      <c r="D35" s="20" t="s">
        <v>41</v>
      </c>
      <c r="E35" s="21">
        <v>116</v>
      </c>
      <c r="F35" s="5" t="s">
        <v>41</v>
      </c>
      <c r="G35" s="5" t="s">
        <v>41</v>
      </c>
      <c r="H35" s="21">
        <v>132</v>
      </c>
      <c r="I35" s="5" t="s">
        <v>41</v>
      </c>
      <c r="J35" s="5" t="s">
        <v>41</v>
      </c>
      <c r="K35" s="21">
        <v>191</v>
      </c>
      <c r="L35" s="5" t="s">
        <v>41</v>
      </c>
      <c r="M35" s="5" t="s">
        <v>41</v>
      </c>
      <c r="N35" s="21">
        <f>(E35+H35)/2</f>
        <v>124</v>
      </c>
    </row>
    <row r="36" spans="1:14" ht="69.75" customHeight="1" x14ac:dyDescent="0.4">
      <c r="A36" s="22">
        <v>4</v>
      </c>
      <c r="B36" s="8" t="s">
        <v>37</v>
      </c>
      <c r="C36" s="20" t="s">
        <v>41</v>
      </c>
      <c r="D36" s="20" t="s">
        <v>41</v>
      </c>
      <c r="E36" s="23">
        <f>E13+E20-E33</f>
        <v>5533.12003</v>
      </c>
      <c r="F36" s="20" t="s">
        <v>41</v>
      </c>
      <c r="G36" s="20" t="s">
        <v>41</v>
      </c>
      <c r="H36" s="23">
        <f>H13+H20-H33</f>
        <v>12899.7948</v>
      </c>
      <c r="I36" s="20" t="s">
        <v>41</v>
      </c>
      <c r="J36" s="20" t="s">
        <v>41</v>
      </c>
      <c r="K36" s="23">
        <f>K13+K20-K33</f>
        <v>21648.911625600002</v>
      </c>
      <c r="L36" s="20" t="s">
        <v>41</v>
      </c>
      <c r="M36" s="20" t="s">
        <v>41</v>
      </c>
      <c r="N36" s="23">
        <f>N13+N20-N33</f>
        <v>5278.3687342000003</v>
      </c>
    </row>
    <row r="37" spans="1:14" ht="57.75" customHeight="1" x14ac:dyDescent="0.4">
      <c r="A37" s="24"/>
      <c r="B37" s="25" t="s">
        <v>43</v>
      </c>
      <c r="C37" s="26"/>
      <c r="D37" s="26"/>
      <c r="E37" s="27"/>
      <c r="F37" s="26"/>
      <c r="G37" s="26"/>
      <c r="H37" s="28"/>
      <c r="I37" s="26"/>
      <c r="J37" s="26"/>
      <c r="K37" s="27"/>
      <c r="L37" s="26"/>
      <c r="M37" s="26"/>
      <c r="N37" s="29">
        <f>(N13+N20)/N35*1000</f>
        <v>43033.58979193549</v>
      </c>
    </row>
    <row r="39" spans="1:14" ht="28.5" customHeight="1" x14ac:dyDescent="0.4">
      <c r="N39" s="2" t="s">
        <v>45</v>
      </c>
    </row>
    <row r="40" spans="1:14" x14ac:dyDescent="0.4">
      <c r="B40" s="2" t="s">
        <v>42</v>
      </c>
    </row>
  </sheetData>
  <mergeCells count="26">
    <mergeCell ref="A2:N2"/>
    <mergeCell ref="A3:N3"/>
    <mergeCell ref="A9:A12"/>
    <mergeCell ref="B9:B12"/>
    <mergeCell ref="E9:E12"/>
    <mergeCell ref="H9:H12"/>
    <mergeCell ref="K9:K12"/>
    <mergeCell ref="A5:A7"/>
    <mergeCell ref="B5:B7"/>
    <mergeCell ref="C5:E5"/>
    <mergeCell ref="F5:H5"/>
    <mergeCell ref="I5:K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N5"/>
    <mergeCell ref="L6:L7"/>
    <mergeCell ref="M6:M7"/>
    <mergeCell ref="N6:N7"/>
    <mergeCell ref="N9:N12"/>
  </mergeCells>
  <pageMargins left="0.70866141732283472" right="0.70866141732283472" top="0.74803149606299213" bottom="0.74803149606299213" header="0.31496062992125984" footer="0.31496062992125984"/>
  <pageSetup paperSize="9" scale="3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E23" workbookViewId="0">
      <selection activeCell="M26" sqref="M26"/>
    </sheetView>
  </sheetViews>
  <sheetFormatPr defaultRowHeight="29.4" customHeight="1" x14ac:dyDescent="0.2"/>
  <cols>
    <col min="1" max="1" width="11.88671875" style="30" customWidth="1"/>
    <col min="2" max="2" width="48.5546875" style="30" customWidth="1"/>
    <col min="3" max="5" width="11.5546875" style="30" customWidth="1"/>
    <col min="6" max="6" width="11.44140625" style="30" customWidth="1"/>
    <col min="7" max="10" width="11.5546875" style="30" customWidth="1"/>
    <col min="11" max="11" width="11.6640625" style="30" customWidth="1"/>
    <col min="12" max="14" width="11.5546875" style="30" customWidth="1"/>
    <col min="15" max="16" width="11.5546875" style="32" customWidth="1"/>
    <col min="17" max="17" width="11.6640625" style="32" customWidth="1"/>
    <col min="18" max="16384" width="8.88671875" style="32"/>
  </cols>
  <sheetData>
    <row r="1" spans="1:17" ht="12" customHeight="1" x14ac:dyDescent="0.2">
      <c r="N1" s="31" t="s">
        <v>40</v>
      </c>
    </row>
    <row r="2" spans="1:17" ht="27.6" customHeight="1" x14ac:dyDescent="0.2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7" ht="19.8" customHeight="1" x14ac:dyDescent="0.2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7" ht="12.6" customHeight="1" x14ac:dyDescent="0.2"/>
    <row r="5" spans="1:17" ht="29.4" customHeight="1" x14ac:dyDescent="0.2">
      <c r="A5" s="64" t="s">
        <v>0</v>
      </c>
      <c r="B5" s="64" t="s">
        <v>1</v>
      </c>
      <c r="C5" s="64" t="s">
        <v>49</v>
      </c>
      <c r="D5" s="64"/>
      <c r="E5" s="64"/>
      <c r="F5" s="64" t="s">
        <v>50</v>
      </c>
      <c r="G5" s="64"/>
      <c r="H5" s="64"/>
      <c r="I5" s="64" t="s">
        <v>51</v>
      </c>
      <c r="J5" s="64"/>
      <c r="K5" s="64"/>
      <c r="L5" s="64" t="s">
        <v>52</v>
      </c>
      <c r="M5" s="64"/>
      <c r="N5" s="64"/>
      <c r="O5" s="64" t="s">
        <v>32</v>
      </c>
      <c r="P5" s="64"/>
      <c r="Q5" s="64"/>
    </row>
    <row r="6" spans="1:17" ht="29.4" customHeight="1" x14ac:dyDescent="0.2">
      <c r="A6" s="64"/>
      <c r="B6" s="64"/>
      <c r="C6" s="64" t="s">
        <v>2</v>
      </c>
      <c r="D6" s="64" t="s">
        <v>3</v>
      </c>
      <c r="E6" s="64" t="s">
        <v>4</v>
      </c>
      <c r="F6" s="64" t="s">
        <v>5</v>
      </c>
      <c r="G6" s="64" t="s">
        <v>3</v>
      </c>
      <c r="H6" s="64" t="s">
        <v>6</v>
      </c>
      <c r="I6" s="64" t="s">
        <v>5</v>
      </c>
      <c r="J6" s="64" t="s">
        <v>3</v>
      </c>
      <c r="K6" s="64" t="s">
        <v>6</v>
      </c>
      <c r="L6" s="64" t="s">
        <v>5</v>
      </c>
      <c r="M6" s="64" t="s">
        <v>3</v>
      </c>
      <c r="N6" s="64" t="s">
        <v>6</v>
      </c>
      <c r="O6" s="64" t="s">
        <v>5</v>
      </c>
      <c r="P6" s="64" t="s">
        <v>3</v>
      </c>
      <c r="Q6" s="64" t="s">
        <v>6</v>
      </c>
    </row>
    <row r="7" spans="1:17" ht="19.2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ht="19.2" customHeight="1" x14ac:dyDescent="0.2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9</v>
      </c>
      <c r="M8" s="33">
        <v>10</v>
      </c>
      <c r="N8" s="33">
        <v>11</v>
      </c>
      <c r="O8" s="33">
        <v>11</v>
      </c>
      <c r="P8" s="33">
        <v>11</v>
      </c>
      <c r="Q8" s="33">
        <v>11</v>
      </c>
    </row>
    <row r="9" spans="1:17" ht="29.4" hidden="1" customHeight="1" x14ac:dyDescent="0.2">
      <c r="A9" s="64" t="s">
        <v>7</v>
      </c>
      <c r="B9" s="65" t="s">
        <v>29</v>
      </c>
      <c r="C9" s="34"/>
      <c r="D9" s="34"/>
      <c r="E9" s="66">
        <v>3855</v>
      </c>
      <c r="F9" s="34"/>
      <c r="G9" s="34"/>
      <c r="H9" s="66">
        <v>2958.46</v>
      </c>
      <c r="I9" s="34"/>
      <c r="J9" s="34"/>
      <c r="K9" s="66">
        <v>3131.6</v>
      </c>
      <c r="L9" s="34"/>
      <c r="M9" s="34"/>
      <c r="N9" s="66"/>
    </row>
    <row r="10" spans="1:17" ht="28.2" hidden="1" customHeight="1" x14ac:dyDescent="0.2">
      <c r="A10" s="64"/>
      <c r="B10" s="65"/>
      <c r="C10" s="34"/>
      <c r="D10" s="34"/>
      <c r="E10" s="66"/>
      <c r="F10" s="34"/>
      <c r="G10" s="34"/>
      <c r="H10" s="66"/>
      <c r="I10" s="34">
        <v>1383.52</v>
      </c>
      <c r="J10" s="34">
        <v>2263.5</v>
      </c>
      <c r="K10" s="66"/>
      <c r="L10" s="34"/>
      <c r="M10" s="34"/>
      <c r="N10" s="66"/>
    </row>
    <row r="11" spans="1:17" ht="29.4" hidden="1" customHeight="1" x14ac:dyDescent="0.2">
      <c r="A11" s="64"/>
      <c r="B11" s="65"/>
      <c r="C11" s="34"/>
      <c r="D11" s="34"/>
      <c r="E11" s="66"/>
      <c r="F11" s="34"/>
      <c r="G11" s="34"/>
      <c r="H11" s="66"/>
      <c r="I11" s="35"/>
      <c r="J11" s="34"/>
      <c r="K11" s="66"/>
      <c r="L11" s="35"/>
      <c r="M11" s="34"/>
      <c r="N11" s="66"/>
    </row>
    <row r="12" spans="1:17" ht="29.4" hidden="1" customHeight="1" x14ac:dyDescent="0.2">
      <c r="A12" s="64"/>
      <c r="B12" s="65"/>
      <c r="C12" s="35"/>
      <c r="D12" s="35"/>
      <c r="E12" s="66"/>
      <c r="F12" s="35"/>
      <c r="G12" s="35"/>
      <c r="H12" s="66"/>
      <c r="I12" s="35"/>
      <c r="J12" s="34"/>
      <c r="K12" s="66"/>
      <c r="L12" s="35"/>
      <c r="M12" s="34"/>
      <c r="N12" s="66"/>
    </row>
    <row r="13" spans="1:17" ht="34.799999999999997" customHeight="1" x14ac:dyDescent="0.2">
      <c r="A13" s="36" t="s">
        <v>7</v>
      </c>
      <c r="B13" s="37" t="s">
        <v>29</v>
      </c>
      <c r="C13" s="38">
        <f>E13/D13*1000</f>
        <v>2777.16003</v>
      </c>
      <c r="D13" s="38">
        <v>1000</v>
      </c>
      <c r="E13" s="38">
        <v>2777.16003</v>
      </c>
      <c r="F13" s="38">
        <f>H13/G13*1000</f>
        <v>1648.7807183364837</v>
      </c>
      <c r="G13" s="38">
        <v>1058</v>
      </c>
      <c r="H13" s="38">
        <f>H14+H15+H17</f>
        <v>1744.4099999999999</v>
      </c>
      <c r="I13" s="38">
        <v>1063.48</v>
      </c>
      <c r="J13" s="38">
        <v>1420</v>
      </c>
      <c r="K13" s="38">
        <v>1510.14</v>
      </c>
      <c r="L13" s="38">
        <f>L14+L15+L17</f>
        <v>607.66999999999996</v>
      </c>
      <c r="M13" s="38">
        <v>1159</v>
      </c>
      <c r="N13" s="38">
        <f>L13*M13/1000</f>
        <v>704.2895299999999</v>
      </c>
      <c r="O13" s="38"/>
      <c r="P13" s="38"/>
      <c r="Q13" s="38"/>
    </row>
    <row r="14" spans="1:17" ht="27.6" customHeight="1" x14ac:dyDescent="0.2">
      <c r="A14" s="33" t="s">
        <v>8</v>
      </c>
      <c r="B14" s="39" t="s">
        <v>9</v>
      </c>
      <c r="C14" s="40">
        <f>E14/D14*1000</f>
        <v>833.06</v>
      </c>
      <c r="D14" s="40">
        <v>1000</v>
      </c>
      <c r="E14" s="40">
        <v>833.06</v>
      </c>
      <c r="F14" s="40">
        <f>H14/G14*1000</f>
        <v>497.51417769376184</v>
      </c>
      <c r="G14" s="40">
        <f>G13</f>
        <v>1058</v>
      </c>
      <c r="H14" s="40">
        <v>526.37</v>
      </c>
      <c r="I14" s="38">
        <v>302.12</v>
      </c>
      <c r="J14" s="40">
        <v>1420</v>
      </c>
      <c r="K14" s="40">
        <v>429.01</v>
      </c>
      <c r="L14" s="40">
        <v>172.63</v>
      </c>
      <c r="M14" s="40">
        <f>M13</f>
        <v>1159</v>
      </c>
      <c r="N14" s="40">
        <f t="shared" ref="N14:N15" si="0">L14*M14/1000</f>
        <v>200.07816999999997</v>
      </c>
      <c r="O14" s="38"/>
      <c r="P14" s="38"/>
      <c r="Q14" s="38"/>
    </row>
    <row r="15" spans="1:17" ht="27" customHeight="1" x14ac:dyDescent="0.2">
      <c r="A15" s="33" t="s">
        <v>10</v>
      </c>
      <c r="B15" s="39" t="s">
        <v>11</v>
      </c>
      <c r="C15" s="40">
        <v>535.91999999999996</v>
      </c>
      <c r="D15" s="40">
        <v>1000</v>
      </c>
      <c r="E15" s="40">
        <v>535.91999999999996</v>
      </c>
      <c r="F15" s="40">
        <f>H15/G15*1000</f>
        <v>318.1947069943289</v>
      </c>
      <c r="G15" s="40">
        <f>G13</f>
        <v>1058</v>
      </c>
      <c r="H15" s="40">
        <v>336.65</v>
      </c>
      <c r="I15" s="38">
        <v>197.61</v>
      </c>
      <c r="J15" s="40">
        <v>1420</v>
      </c>
      <c r="K15" s="40">
        <v>280.61</v>
      </c>
      <c r="L15" s="40">
        <v>112.91</v>
      </c>
      <c r="M15" s="40">
        <f>M14</f>
        <v>1159</v>
      </c>
      <c r="N15" s="40">
        <f t="shared" si="0"/>
        <v>130.86269000000001</v>
      </c>
      <c r="O15" s="38"/>
      <c r="P15" s="38"/>
      <c r="Q15" s="38"/>
    </row>
    <row r="16" spans="1:17" ht="42" customHeight="1" x14ac:dyDescent="0.2">
      <c r="A16" s="33" t="s">
        <v>12</v>
      </c>
      <c r="B16" s="39" t="s">
        <v>13</v>
      </c>
      <c r="C16" s="40">
        <v>0</v>
      </c>
      <c r="D16" s="40"/>
      <c r="E16" s="40"/>
      <c r="F16" s="40">
        <v>0</v>
      </c>
      <c r="G16" s="40"/>
      <c r="H16" s="40"/>
      <c r="I16" s="40"/>
      <c r="J16" s="40"/>
      <c r="K16" s="40"/>
      <c r="L16" s="40"/>
      <c r="M16" s="40"/>
      <c r="N16" s="40"/>
      <c r="O16" s="38"/>
      <c r="P16" s="38"/>
      <c r="Q16" s="38"/>
    </row>
    <row r="17" spans="1:17" ht="40.200000000000003" customHeight="1" x14ac:dyDescent="0.2">
      <c r="A17" s="33" t="s">
        <v>14</v>
      </c>
      <c r="B17" s="39" t="s">
        <v>38</v>
      </c>
      <c r="C17" s="40">
        <v>535.91999999999996</v>
      </c>
      <c r="D17" s="40">
        <v>1000</v>
      </c>
      <c r="E17" s="40">
        <v>1403.18</v>
      </c>
      <c r="F17" s="40">
        <f>H17/G17*1000</f>
        <v>833.07183364839318</v>
      </c>
      <c r="G17" s="40">
        <f>G13</f>
        <v>1058</v>
      </c>
      <c r="H17" s="40">
        <v>881.39</v>
      </c>
      <c r="I17" s="38">
        <v>563.75</v>
      </c>
      <c r="J17" s="40">
        <v>1420</v>
      </c>
      <c r="K17" s="40">
        <v>800.54</v>
      </c>
      <c r="L17" s="40">
        <v>322.13</v>
      </c>
      <c r="M17" s="40">
        <f>M15</f>
        <v>1159</v>
      </c>
      <c r="N17" s="40">
        <f>L17*M17/1000</f>
        <v>373.34866999999997</v>
      </c>
      <c r="O17" s="38"/>
      <c r="P17" s="38"/>
      <c r="Q17" s="38"/>
    </row>
    <row r="18" spans="1:17" ht="0.6" customHeight="1" x14ac:dyDescent="0.2">
      <c r="A18" s="33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38"/>
      <c r="P18" s="38"/>
      <c r="Q18" s="38"/>
    </row>
    <row r="19" spans="1:17" ht="29.4" hidden="1" customHeight="1" x14ac:dyDescent="0.2">
      <c r="A19" s="33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38"/>
      <c r="P19" s="38"/>
      <c r="Q19" s="38"/>
    </row>
    <row r="20" spans="1:17" ht="33" customHeight="1" x14ac:dyDescent="0.2">
      <c r="A20" s="36" t="s">
        <v>15</v>
      </c>
      <c r="B20" s="37" t="s">
        <v>30</v>
      </c>
      <c r="C20" s="38"/>
      <c r="D20" s="38"/>
      <c r="E20" s="38">
        <f>E21+E30</f>
        <v>2819.76</v>
      </c>
      <c r="F20" s="38"/>
      <c r="G20" s="38"/>
      <c r="H20" s="38">
        <f>H21+H30</f>
        <v>11216.91</v>
      </c>
      <c r="I20" s="38"/>
      <c r="J20" s="38"/>
      <c r="K20" s="38">
        <f>K21+K30</f>
        <v>8515.33</v>
      </c>
      <c r="L20" s="38"/>
      <c r="M20" s="38"/>
      <c r="N20" s="38">
        <f>N21+N30</f>
        <v>5926.0473753597998</v>
      </c>
      <c r="O20" s="38"/>
      <c r="P20" s="38"/>
      <c r="Q20" s="38"/>
    </row>
    <row r="21" spans="1:17" ht="18" customHeight="1" x14ac:dyDescent="0.2">
      <c r="A21" s="36" t="s">
        <v>16</v>
      </c>
      <c r="B21" s="37"/>
      <c r="C21" s="38"/>
      <c r="D21" s="38"/>
      <c r="E21" s="38">
        <f>E22+E23</f>
        <v>2397.6600000000003</v>
      </c>
      <c r="F21" s="38"/>
      <c r="G21" s="38"/>
      <c r="H21" s="38">
        <f>H22+H23</f>
        <v>9858.41</v>
      </c>
      <c r="I21" s="38"/>
      <c r="J21" s="38"/>
      <c r="K21" s="38">
        <f>K22+K23</f>
        <v>6948.44</v>
      </c>
      <c r="L21" s="38"/>
      <c r="M21" s="38"/>
      <c r="N21" s="38">
        <f>N22+N23</f>
        <v>4860.2619143598004</v>
      </c>
      <c r="O21" s="38"/>
      <c r="P21" s="38"/>
      <c r="Q21" s="38"/>
    </row>
    <row r="22" spans="1:17" ht="21.6" customHeight="1" x14ac:dyDescent="0.2">
      <c r="A22" s="42" t="s">
        <v>44</v>
      </c>
      <c r="B22" s="39" t="s">
        <v>17</v>
      </c>
      <c r="C22" s="40">
        <f>E22/D22*1000</f>
        <v>510794.70198675495</v>
      </c>
      <c r="D22" s="40">
        <v>4.53</v>
      </c>
      <c r="E22" s="40">
        <v>2313.9</v>
      </c>
      <c r="F22" s="40">
        <f>H22/G22*1000</f>
        <v>956307.76992936432</v>
      </c>
      <c r="G22" s="40">
        <v>9.91</v>
      </c>
      <c r="H22" s="40">
        <v>9477.01</v>
      </c>
      <c r="I22" s="40">
        <v>521755.79</v>
      </c>
      <c r="J22" s="40">
        <v>13.866</v>
      </c>
      <c r="K22" s="40">
        <v>6131.07</v>
      </c>
      <c r="L22" s="43">
        <f>129186*3.77</f>
        <v>487031.22000000003</v>
      </c>
      <c r="M22" s="40">
        <v>9.2200000000000006</v>
      </c>
      <c r="N22" s="40">
        <f>L22*M22/1000</f>
        <v>4490.4278484000006</v>
      </c>
      <c r="O22" s="38"/>
      <c r="P22" s="38"/>
      <c r="Q22" s="38"/>
    </row>
    <row r="23" spans="1:17" ht="19.8" customHeight="1" x14ac:dyDescent="0.2">
      <c r="A23" s="33" t="s">
        <v>34</v>
      </c>
      <c r="B23" s="39" t="s">
        <v>33</v>
      </c>
      <c r="C23" s="40">
        <f>E23/D23*1000</f>
        <v>93066.666666666672</v>
      </c>
      <c r="D23" s="41">
        <v>0.9</v>
      </c>
      <c r="E23" s="41">
        <v>83.76</v>
      </c>
      <c r="F23" s="41">
        <f>H23/G23*1000</f>
        <v>577878.78787878773</v>
      </c>
      <c r="G23" s="41">
        <v>0.66</v>
      </c>
      <c r="H23" s="41">
        <v>381.4</v>
      </c>
      <c r="I23" s="40">
        <v>669978.27</v>
      </c>
      <c r="J23" s="40">
        <v>1.22</v>
      </c>
      <c r="K23" s="41">
        <v>817.37</v>
      </c>
      <c r="L23" s="34">
        <f>106493*3.77</f>
        <v>401478.61</v>
      </c>
      <c r="M23" s="41">
        <v>0.92118</v>
      </c>
      <c r="N23" s="40">
        <f>L23*M23/1000</f>
        <v>369.8340659598</v>
      </c>
      <c r="O23" s="38"/>
      <c r="P23" s="38"/>
      <c r="Q23" s="38"/>
    </row>
    <row r="24" spans="1:17" ht="1.2" hidden="1" customHeight="1" x14ac:dyDescent="0.2">
      <c r="A24" s="33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38"/>
      <c r="P24" s="38"/>
      <c r="Q24" s="38"/>
    </row>
    <row r="25" spans="1:17" ht="29.4" hidden="1" customHeight="1" x14ac:dyDescent="0.2">
      <c r="A25" s="33"/>
      <c r="B25" s="4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38"/>
      <c r="P25" s="38"/>
      <c r="Q25" s="38"/>
    </row>
    <row r="26" spans="1:17" ht="21" customHeight="1" x14ac:dyDescent="0.2">
      <c r="A26" s="33" t="s">
        <v>18</v>
      </c>
      <c r="B26" s="44" t="s">
        <v>19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38"/>
      <c r="P26" s="38"/>
      <c r="Q26" s="38"/>
    </row>
    <row r="27" spans="1:17" ht="19.8" customHeight="1" x14ac:dyDescent="0.2">
      <c r="A27" s="33"/>
      <c r="B27" s="39" t="s">
        <v>17</v>
      </c>
      <c r="C27" s="41"/>
      <c r="D27" s="41"/>
      <c r="E27" s="41"/>
      <c r="F27" s="41"/>
      <c r="G27" s="41"/>
      <c r="H27" s="41"/>
      <c r="I27" s="41"/>
      <c r="J27" s="45"/>
      <c r="K27" s="41"/>
      <c r="L27" s="41"/>
      <c r="M27" s="41"/>
      <c r="N27" s="41"/>
      <c r="O27" s="38"/>
      <c r="P27" s="38"/>
      <c r="Q27" s="38"/>
    </row>
    <row r="28" spans="1:17" ht="21.6" customHeight="1" x14ac:dyDescent="0.2">
      <c r="A28" s="33"/>
      <c r="B28" s="39" t="s">
        <v>33</v>
      </c>
      <c r="C28" s="41"/>
      <c r="D28" s="41"/>
      <c r="E28" s="41"/>
      <c r="F28" s="41"/>
      <c r="G28" s="41"/>
      <c r="H28" s="41"/>
      <c r="I28" s="41"/>
      <c r="J28" s="45"/>
      <c r="K28" s="41"/>
      <c r="L28" s="41"/>
      <c r="M28" s="41"/>
      <c r="N28" s="41"/>
      <c r="O28" s="38"/>
      <c r="P28" s="38"/>
      <c r="Q28" s="38"/>
    </row>
    <row r="29" spans="1:17" ht="22.2" customHeight="1" x14ac:dyDescent="0.2">
      <c r="A29" s="33" t="s">
        <v>20</v>
      </c>
      <c r="B29" s="39" t="s">
        <v>21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38"/>
      <c r="P29" s="38"/>
      <c r="Q29" s="38"/>
    </row>
    <row r="30" spans="1:17" ht="37.200000000000003" customHeight="1" x14ac:dyDescent="0.2">
      <c r="A30" s="33" t="s">
        <v>22</v>
      </c>
      <c r="B30" s="39" t="s">
        <v>23</v>
      </c>
      <c r="C30" s="41">
        <v>1029</v>
      </c>
      <c r="D30" s="41">
        <v>410</v>
      </c>
      <c r="E30" s="41">
        <v>422.1</v>
      </c>
      <c r="F30" s="41">
        <f>H30/G30*1000</f>
        <v>2027.6119402985073</v>
      </c>
      <c r="G30" s="41">
        <v>670</v>
      </c>
      <c r="H30" s="41">
        <v>1358.5</v>
      </c>
      <c r="I30" s="41">
        <v>1780.56</v>
      </c>
      <c r="J30" s="41">
        <v>880</v>
      </c>
      <c r="K30" s="41">
        <v>1566.89</v>
      </c>
      <c r="L30" s="41">
        <f>289.9*5.63</f>
        <v>1632.1369999999999</v>
      </c>
      <c r="M30" s="41">
        <v>653</v>
      </c>
      <c r="N30" s="40">
        <f>L30*M30/1000</f>
        <v>1065.7854609999999</v>
      </c>
      <c r="O30" s="38"/>
      <c r="P30" s="38"/>
      <c r="Q30" s="38"/>
    </row>
    <row r="31" spans="1:17" ht="31.8" customHeight="1" x14ac:dyDescent="0.2">
      <c r="A31" s="33" t="s">
        <v>24</v>
      </c>
      <c r="B31" s="39" t="s">
        <v>25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38"/>
      <c r="P31" s="38"/>
      <c r="Q31" s="38"/>
    </row>
    <row r="32" spans="1:17" ht="19.8" customHeight="1" x14ac:dyDescent="0.2">
      <c r="A32" s="33" t="s">
        <v>26</v>
      </c>
      <c r="B32" s="39" t="s">
        <v>31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38"/>
      <c r="P32" s="38"/>
      <c r="Q32" s="38"/>
    </row>
    <row r="33" spans="1:17" ht="22.8" customHeight="1" x14ac:dyDescent="0.2">
      <c r="A33" s="36">
        <v>3</v>
      </c>
      <c r="B33" s="37" t="s">
        <v>31</v>
      </c>
      <c r="C33" s="47" t="s">
        <v>41</v>
      </c>
      <c r="D33" s="47" t="s">
        <v>41</v>
      </c>
      <c r="E33" s="38">
        <f>E34*E35/1000</f>
        <v>63.8</v>
      </c>
      <c r="F33" s="47" t="s">
        <v>41</v>
      </c>
      <c r="G33" s="47" t="s">
        <v>41</v>
      </c>
      <c r="H33" s="38">
        <f>H34*H35/1000</f>
        <v>61.525200000000005</v>
      </c>
      <c r="I33" s="47" t="s">
        <v>41</v>
      </c>
      <c r="J33" s="47" t="s">
        <v>41</v>
      </c>
      <c r="K33" s="38">
        <v>69.45</v>
      </c>
      <c r="L33" s="47" t="s">
        <v>41</v>
      </c>
      <c r="M33" s="47" t="s">
        <v>41</v>
      </c>
      <c r="N33" s="38">
        <f>N34*N35/1000</f>
        <v>61.525200000000005</v>
      </c>
      <c r="O33" s="38"/>
      <c r="P33" s="38"/>
      <c r="Q33" s="38"/>
    </row>
    <row r="34" spans="1:17" ht="21" customHeight="1" x14ac:dyDescent="0.2">
      <c r="A34" s="48" t="s">
        <v>27</v>
      </c>
      <c r="B34" s="39" t="s">
        <v>35</v>
      </c>
      <c r="C34" s="49" t="s">
        <v>41</v>
      </c>
      <c r="D34" s="49" t="s">
        <v>41</v>
      </c>
      <c r="E34" s="50">
        <v>550</v>
      </c>
      <c r="F34" s="34" t="s">
        <v>41</v>
      </c>
      <c r="G34" s="34" t="s">
        <v>41</v>
      </c>
      <c r="H34" s="50">
        <v>466.1</v>
      </c>
      <c r="I34" s="34" t="s">
        <v>41</v>
      </c>
      <c r="J34" s="34" t="s">
        <v>41</v>
      </c>
      <c r="K34" s="50">
        <v>466.1</v>
      </c>
      <c r="L34" s="34" t="s">
        <v>41</v>
      </c>
      <c r="M34" s="34" t="s">
        <v>41</v>
      </c>
      <c r="N34" s="50">
        <v>466.1</v>
      </c>
      <c r="O34" s="38"/>
      <c r="P34" s="38"/>
      <c r="Q34" s="38"/>
    </row>
    <row r="35" spans="1:17" ht="19.8" customHeight="1" x14ac:dyDescent="0.2">
      <c r="A35" s="48" t="s">
        <v>28</v>
      </c>
      <c r="B35" s="39" t="s">
        <v>36</v>
      </c>
      <c r="C35" s="49" t="s">
        <v>41</v>
      </c>
      <c r="D35" s="49" t="s">
        <v>41</v>
      </c>
      <c r="E35" s="50">
        <v>116</v>
      </c>
      <c r="F35" s="34" t="s">
        <v>41</v>
      </c>
      <c r="G35" s="34" t="s">
        <v>41</v>
      </c>
      <c r="H35" s="50">
        <v>132</v>
      </c>
      <c r="I35" s="34" t="s">
        <v>41</v>
      </c>
      <c r="J35" s="34" t="s">
        <v>41</v>
      </c>
      <c r="K35" s="50">
        <v>149</v>
      </c>
      <c r="L35" s="34" t="s">
        <v>41</v>
      </c>
      <c r="M35" s="34" t="s">
        <v>41</v>
      </c>
      <c r="N35" s="50">
        <v>132</v>
      </c>
      <c r="O35" s="38"/>
      <c r="P35" s="38"/>
      <c r="Q35" s="38"/>
    </row>
    <row r="36" spans="1:17" ht="21" customHeight="1" x14ac:dyDescent="0.2">
      <c r="A36" s="51">
        <v>4</v>
      </c>
      <c r="B36" s="37" t="s">
        <v>37</v>
      </c>
      <c r="C36" s="49" t="s">
        <v>41</v>
      </c>
      <c r="D36" s="49" t="s">
        <v>41</v>
      </c>
      <c r="E36" s="52">
        <f>E13+E20-E33</f>
        <v>5533.12003</v>
      </c>
      <c r="F36" s="49" t="s">
        <v>41</v>
      </c>
      <c r="G36" s="49" t="s">
        <v>41</v>
      </c>
      <c r="H36" s="52">
        <f>H13+H20-H33</f>
        <v>12899.7948</v>
      </c>
      <c r="I36" s="49" t="s">
        <v>41</v>
      </c>
      <c r="J36" s="49" t="s">
        <v>41</v>
      </c>
      <c r="K36" s="52">
        <f>SUM(K13+K20-K33)</f>
        <v>9956.0199999999986</v>
      </c>
      <c r="L36" s="49" t="s">
        <v>41</v>
      </c>
      <c r="M36" s="49" t="s">
        <v>41</v>
      </c>
      <c r="N36" s="52">
        <f>N13+N20-N33</f>
        <v>6568.8117053597998</v>
      </c>
      <c r="O36" s="38"/>
      <c r="P36" s="38"/>
      <c r="Q36" s="38"/>
    </row>
    <row r="37" spans="1:17" ht="45.6" customHeight="1" x14ac:dyDescent="0.2">
      <c r="A37" s="53"/>
      <c r="B37" s="54" t="s">
        <v>43</v>
      </c>
      <c r="C37" s="55"/>
      <c r="D37" s="55"/>
      <c r="E37" s="56"/>
      <c r="F37" s="55"/>
      <c r="G37" s="55"/>
      <c r="H37" s="57"/>
      <c r="I37" s="55"/>
      <c r="J37" s="55"/>
      <c r="K37" s="56"/>
      <c r="L37" s="55"/>
      <c r="M37" s="55"/>
      <c r="N37" s="58"/>
    </row>
  </sheetData>
  <mergeCells count="30">
    <mergeCell ref="A2:N2"/>
    <mergeCell ref="A3:N3"/>
    <mergeCell ref="A5:A7"/>
    <mergeCell ref="B5:B7"/>
    <mergeCell ref="C5:E5"/>
    <mergeCell ref="F5:H5"/>
    <mergeCell ref="I5:K5"/>
    <mergeCell ref="L5:N5"/>
    <mergeCell ref="C6:C7"/>
    <mergeCell ref="D6:D7"/>
    <mergeCell ref="N9:N12"/>
    <mergeCell ref="E6:E7"/>
    <mergeCell ref="F6:F7"/>
    <mergeCell ref="G6:G7"/>
    <mergeCell ref="H6:H7"/>
    <mergeCell ref="I6:I7"/>
    <mergeCell ref="J6:J7"/>
    <mergeCell ref="A9:A12"/>
    <mergeCell ref="B9:B12"/>
    <mergeCell ref="E9:E12"/>
    <mergeCell ref="H9:H12"/>
    <mergeCell ref="K9:K12"/>
    <mergeCell ref="O6:O7"/>
    <mergeCell ref="P6:P7"/>
    <mergeCell ref="Q6:Q7"/>
    <mergeCell ref="O5:Q5"/>
    <mergeCell ref="K6:K7"/>
    <mergeCell ref="L6:L7"/>
    <mergeCell ref="M6:M7"/>
    <mergeCell ref="N6:N7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qqq</cp:lastModifiedBy>
  <cp:lastPrinted>2016-02-17T06:11:01Z</cp:lastPrinted>
  <dcterms:created xsi:type="dcterms:W3CDTF">2014-11-13T10:46:57Z</dcterms:created>
  <dcterms:modified xsi:type="dcterms:W3CDTF">2016-10-31T07:19:36Z</dcterms:modified>
</cp:coreProperties>
</file>